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meri objava\"/>
    </mc:Choice>
  </mc:AlternateContent>
  <xr:revisionPtr revIDLastSave="0" documentId="8_{B0DB1397-4FB2-4BBE-9FDE-2017A926570C}" xr6:coauthVersionLast="47" xr6:coauthVersionMax="47" xr10:uidLastSave="{00000000-0000-0000-0000-000000000000}"/>
  <bookViews>
    <workbookView xWindow="-120" yWindow="-120" windowWidth="29040" windowHeight="15840"/>
  </bookViews>
  <sheets>
    <sheet name="List1" sheetId="3" r:id="rId1"/>
    <sheet name="List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6" i="3" l="1"/>
  <c r="E94" i="3"/>
  <c r="D94" i="3"/>
  <c r="E92" i="3"/>
  <c r="D91" i="3"/>
  <c r="E89" i="3"/>
  <c r="E85" i="3"/>
  <c r="D85" i="3"/>
  <c r="E88" i="3"/>
  <c r="E86" i="3"/>
  <c r="D86" i="3"/>
  <c r="D84" i="3"/>
  <c r="E82" i="3"/>
  <c r="D80" i="3"/>
  <c r="E78" i="3"/>
  <c r="E75" i="3"/>
  <c r="D75" i="3"/>
  <c r="E76" i="3"/>
  <c r="E71" i="3"/>
  <c r="E69" i="3"/>
  <c r="E67" i="3"/>
  <c r="D67" i="3"/>
  <c r="E66" i="3"/>
  <c r="D66" i="3"/>
  <c r="E65" i="3"/>
  <c r="D65" i="3"/>
  <c r="E60" i="3"/>
  <c r="D60" i="3"/>
  <c r="D58" i="3"/>
  <c r="D57" i="3"/>
  <c r="E55" i="3"/>
  <c r="E53" i="3"/>
  <c r="E52" i="3"/>
  <c r="D52" i="3"/>
  <c r="E51" i="3"/>
  <c r="E50" i="3"/>
  <c r="E46" i="3"/>
  <c r="D46" i="3"/>
  <c r="E47" i="3"/>
  <c r="E45" i="3"/>
  <c r="D45" i="3"/>
  <c r="E44" i="3"/>
  <c r="E43" i="3"/>
  <c r="E42" i="3"/>
  <c r="E41" i="3"/>
  <c r="D41" i="3"/>
  <c r="E40" i="3"/>
  <c r="D39" i="3"/>
  <c r="E38" i="3"/>
  <c r="E37" i="3"/>
  <c r="D37" i="3"/>
  <c r="E36" i="3"/>
  <c r="E35" i="3"/>
  <c r="E34" i="3"/>
  <c r="E33" i="3"/>
  <c r="E32" i="3"/>
  <c r="E31" i="3"/>
  <c r="E30" i="3"/>
  <c r="E27" i="3"/>
  <c r="D27" i="3"/>
  <c r="E26" i="3"/>
  <c r="D20" i="3"/>
  <c r="E17" i="3"/>
  <c r="D17" i="3"/>
  <c r="E16" i="3"/>
  <c r="E13" i="3"/>
  <c r="D16" i="3"/>
  <c r="E9" i="3"/>
  <c r="D3" i="4"/>
  <c r="D4" i="4"/>
  <c r="D5" i="4"/>
  <c r="D6" i="4"/>
  <c r="D2" i="4"/>
  <c r="E18" i="3"/>
  <c r="D18" i="3"/>
  <c r="D55" i="3"/>
  <c r="D51" i="3"/>
  <c r="D97" i="3"/>
  <c r="D96" i="3"/>
  <c r="D95" i="3"/>
  <c r="D92" i="3"/>
  <c r="D90" i="3"/>
  <c r="D89" i="3"/>
  <c r="D88" i="3"/>
  <c r="D87" i="3"/>
  <c r="D82" i="3"/>
  <c r="D81" i="3"/>
  <c r="D79" i="3"/>
  <c r="D78" i="3"/>
  <c r="D77" i="3"/>
  <c r="D76" i="3"/>
  <c r="D74" i="3"/>
  <c r="D73" i="3"/>
  <c r="D71" i="3"/>
  <c r="D70" i="3"/>
  <c r="D69" i="3"/>
  <c r="D63" i="3"/>
  <c r="D62" i="3"/>
  <c r="D59" i="3"/>
  <c r="D53" i="3"/>
  <c r="D47" i="3"/>
  <c r="D44" i="3"/>
  <c r="D43" i="3"/>
  <c r="D42" i="3"/>
  <c r="D40" i="3"/>
  <c r="D38" i="3"/>
  <c r="D36" i="3"/>
  <c r="D34" i="3"/>
  <c r="D33" i="3"/>
  <c r="D32" i="3"/>
  <c r="D31" i="3"/>
  <c r="D30" i="3"/>
  <c r="D28" i="3"/>
  <c r="D26" i="3"/>
  <c r="D24" i="3"/>
  <c r="D21" i="3"/>
  <c r="D19" i="3"/>
  <c r="D15" i="3"/>
  <c r="D14" i="3"/>
  <c r="D13" i="3"/>
  <c r="D12" i="3"/>
  <c r="D9" i="3"/>
  <c r="E25" i="3"/>
  <c r="D25" i="3"/>
  <c r="E11" i="3"/>
  <c r="E93" i="3"/>
  <c r="D93" i="3"/>
  <c r="E72" i="3"/>
  <c r="D72" i="3"/>
  <c r="E68" i="3"/>
  <c r="D68" i="3"/>
  <c r="E83" i="3"/>
  <c r="D83" i="3"/>
  <c r="E64" i="3"/>
  <c r="D64" i="3"/>
  <c r="D61" i="3"/>
  <c r="E56" i="3"/>
  <c r="D56" i="3"/>
  <c r="D50" i="3"/>
  <c r="D48" i="3"/>
  <c r="E29" i="3"/>
  <c r="D29" i="3"/>
  <c r="D35" i="3"/>
  <c r="E22" i="3"/>
  <c r="D22" i="3"/>
  <c r="D23" i="3"/>
  <c r="E10" i="3"/>
  <c r="D10" i="3"/>
  <c r="D11" i="3"/>
  <c r="E49" i="3"/>
  <c r="D49" i="3"/>
</calcChain>
</file>

<file path=xl/sharedStrings.xml><?xml version="1.0" encoding="utf-8"?>
<sst xmlns="http://schemas.openxmlformats.org/spreadsheetml/2006/main" count="189" uniqueCount="183">
  <si>
    <t>Red. Br.</t>
  </si>
  <si>
    <t>Predmet nabave</t>
  </si>
  <si>
    <t>CPV oznaka</t>
  </si>
  <si>
    <t>UREDSKI MATERIJAL</t>
  </si>
  <si>
    <t>Uredske potrepštine</t>
  </si>
  <si>
    <t>Krpe, metle, rukavice</t>
  </si>
  <si>
    <t>MATERIJAL ZA HIGJENSKE POTREBE I NJEGU</t>
  </si>
  <si>
    <t>PEDAGOŠKA DOKUMENTACIJA</t>
  </si>
  <si>
    <t>OSTALI MATERIJAL</t>
  </si>
  <si>
    <t>NASTAVNI MATERIJAL</t>
  </si>
  <si>
    <t>UREDSKI MATERIJAL I OSTALI MATERIJAL</t>
  </si>
  <si>
    <t>OSTALI MATERIJAL I DJELOVI  ZA TEK.I INV.ODRŽ</t>
  </si>
  <si>
    <t>SITNI INVENTAR</t>
  </si>
  <si>
    <t>MATERIJAL I DJELOVI ZA ODRŽ.OPREME</t>
  </si>
  <si>
    <t>MATERIJAL I DJELOVI ZA ODRŽ.ZGRADE</t>
  </si>
  <si>
    <t>USLUGE TELEFONA,POŠTE I PRIJEVOZA</t>
  </si>
  <si>
    <t xml:space="preserve">Usluge telefona </t>
  </si>
  <si>
    <t>Usluge tek.i invest.održ,postrojenja i opreme</t>
  </si>
  <si>
    <t>Usluge tek.i inves.održ.građevinskih objekata</t>
  </si>
  <si>
    <t>Ostale usluge tek.i invest. održavanja</t>
  </si>
  <si>
    <t>USLUGE PROMIDŽBE I INFORMIRANJA</t>
  </si>
  <si>
    <t>Tisak- natječaji i oglasi</t>
  </si>
  <si>
    <t>Ostale usluge promidžbe-reklame</t>
  </si>
  <si>
    <t>USLUGE TEKUĆ.I INVESTIC.ODRŽAVANJA</t>
  </si>
  <si>
    <t>KOMUNALNE USLUGE</t>
  </si>
  <si>
    <t>Opskrba vodom</t>
  </si>
  <si>
    <t>Iznošenje i odvoz smeća</t>
  </si>
  <si>
    <t>Deratizacija i dezinfekcija</t>
  </si>
  <si>
    <t xml:space="preserve">Usluge čuvanja imovine </t>
  </si>
  <si>
    <t>Ostale komunalne usluge</t>
  </si>
  <si>
    <t>NAJAMNINE</t>
  </si>
  <si>
    <t>ZDRAVSTVENE USLUGE</t>
  </si>
  <si>
    <t>RAČUNALNE USLUGE</t>
  </si>
  <si>
    <t>Usluge ažuriranja računalnih baza</t>
  </si>
  <si>
    <t>OSTALE USLUGE</t>
  </si>
  <si>
    <t>Usluge kopiranja,tiskanja i sl.</t>
  </si>
  <si>
    <t xml:space="preserve">Ostale </t>
  </si>
  <si>
    <t>REPREZENTACIJA</t>
  </si>
  <si>
    <t>OSTALI NESPOMENUTI RASHODI POSLOV.</t>
  </si>
  <si>
    <t>Poštanske usluge</t>
  </si>
  <si>
    <t>El. Energija</t>
  </si>
  <si>
    <t>Lož ulje</t>
  </si>
  <si>
    <t>Procijenjena vrijednost       (bez PDV)</t>
  </si>
  <si>
    <t>Konto</t>
  </si>
  <si>
    <t>Financijski plan               (sa PDV)</t>
  </si>
  <si>
    <t>Financijski plan                  (sa PDV)</t>
  </si>
  <si>
    <t>Elektrode</t>
  </si>
  <si>
    <t>BANKARSKE USLUGE I USL.PLATN.PROMETA</t>
  </si>
  <si>
    <t>MATERIJAL I DJELOVI ZA INVEST.ODRŽAVANJ.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</si>
  <si>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</si>
  <si>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</si>
  <si>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</si>
  <si>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</si>
  <si>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</si>
  <si>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</si>
  <si>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</si>
  <si>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</si>
  <si>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</si>
  <si>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</si>
  <si>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</si>
  <si>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</si>
  <si>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</si>
  <si>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</si>
  <si>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18.</t>
  </si>
  <si>
    <t>RAVNATELJ:</t>
  </si>
  <si>
    <t>Voditelj računovodstva:</t>
  </si>
  <si>
    <t>22213000-6</t>
  </si>
  <si>
    <t>24513000-3</t>
  </si>
  <si>
    <t>18110000-3</t>
  </si>
  <si>
    <t>64210000-1</t>
  </si>
  <si>
    <t>64110000-0</t>
  </si>
  <si>
    <t>45262000-1</t>
  </si>
  <si>
    <t>50800000-3</t>
  </si>
  <si>
    <t>65111000-4</t>
  </si>
  <si>
    <t>85100000-0</t>
  </si>
  <si>
    <t>66110000-4</t>
  </si>
  <si>
    <t>22900000-9</t>
  </si>
  <si>
    <t>22810000-1</t>
  </si>
  <si>
    <t>22450000-9</t>
  </si>
  <si>
    <t>28622700-5</t>
  </si>
  <si>
    <t>28630000-7</t>
  </si>
  <si>
    <t>21221300-1</t>
  </si>
  <si>
    <t>22813000-2</t>
  </si>
  <si>
    <t>27114000-7</t>
  </si>
  <si>
    <t>27211100-8</t>
  </si>
  <si>
    <t>31711140-6</t>
  </si>
  <si>
    <t>31500000-1</t>
  </si>
  <si>
    <t>23123000-5</t>
  </si>
  <si>
    <t>20210000-1</t>
  </si>
  <si>
    <t>80422200-0</t>
  </si>
  <si>
    <t>SLUŽBENA, RADNA I ZAŠTITNA ODJEĆA</t>
  </si>
  <si>
    <t>Usluge čišćenja ,pranja i sl.</t>
  </si>
  <si>
    <t>STRUČNO USAVRŠAVANJE</t>
  </si>
  <si>
    <t>Obrasci razni</t>
  </si>
  <si>
    <t>Zadaćnice,rasteri,bilježnice</t>
  </si>
  <si>
    <t>ČASOPISI I STRUČNE KNJIGE</t>
  </si>
  <si>
    <t xml:space="preserve">MATERIJAL I SREDSTVA ZA ČIŠĆENJE </t>
  </si>
  <si>
    <t>Registratori,fascikle,mape</t>
  </si>
  <si>
    <t>Deterženti razni</t>
  </si>
  <si>
    <t>Papirnati ubrusi i toaletni papir</t>
  </si>
  <si>
    <t>Tekući sapun</t>
  </si>
  <si>
    <t>Svjedodžbe, upisnice,pohvalnice,prijavnice,zapisnici</t>
  </si>
  <si>
    <t>Matične knjige,razredne knjige</t>
  </si>
  <si>
    <t>Vreće za smeće,sprejevi,paste,sapuni</t>
  </si>
  <si>
    <t>Rezne ploče, brusne ploče</t>
  </si>
  <si>
    <t>Kabeli razni</t>
  </si>
  <si>
    <t>Utikači,prekidači,sklopke</t>
  </si>
  <si>
    <t>Svrdla razna,vijci,izvijači,nareznice</t>
  </si>
  <si>
    <t>Turpije, sjekači, dlijeta,listovi za pile</t>
  </si>
  <si>
    <t>Željezo plosnato i okruglo, lim</t>
  </si>
  <si>
    <t xml:space="preserve">Cijevi čelične , željezne </t>
  </si>
  <si>
    <t>Čelik svijetlovučeni , šipkasti</t>
  </si>
  <si>
    <t>Razni alat (kliješta,ispitivači,pomična mjerila,lemila)</t>
  </si>
  <si>
    <t>Drvena građa,daske,letve,šperploča</t>
  </si>
  <si>
    <t xml:space="preserve">Brusne trake,ljepilo,kit </t>
  </si>
  <si>
    <t>Žarulje razne,starteri</t>
  </si>
  <si>
    <t>Ivasol, silikon masa</t>
  </si>
  <si>
    <t>Brave,kvake,cilindri,slavine,ventili</t>
  </si>
  <si>
    <t>Žarulje,fluo cijevi, starteri,prekidači</t>
  </si>
  <si>
    <t>Čavli, vijci,brtve,utičnice,baterije</t>
  </si>
  <si>
    <t>Toneri,valjci,tipkovnice,miševi i dr.</t>
  </si>
  <si>
    <t>Razne boje i lakovi, pineli,valjci i dr.</t>
  </si>
  <si>
    <t>Letve,ploče,kanalice, držači razni</t>
  </si>
  <si>
    <t>Ulja razna,filteri ulja,goriva,zraka</t>
  </si>
  <si>
    <t>3.</t>
  </si>
  <si>
    <t>ENERGIJA</t>
  </si>
  <si>
    <t>PRISTOJBE I NAKNADE</t>
  </si>
  <si>
    <t xml:space="preserve">Rashodi protokola (vijenci,cvijeće i sl.) </t>
  </si>
  <si>
    <t>Ostali nespomenuti rashodi poslovanja</t>
  </si>
  <si>
    <t>19.</t>
  </si>
  <si>
    <t>OSTALI NESPOMENUTI FINAN. RASHODI</t>
  </si>
  <si>
    <t>12.</t>
  </si>
  <si>
    <t>INTELEKTUALNE I OSOBNE USLUGE</t>
  </si>
  <si>
    <t>20.</t>
  </si>
  <si>
    <t>Disk pločice,remeni i dr.rez.dijelovi</t>
  </si>
  <si>
    <t>22830000-7</t>
  </si>
  <si>
    <t>24513290-2</t>
  </si>
  <si>
    <t>19510000-4</t>
  </si>
  <si>
    <t>19640000-4</t>
  </si>
  <si>
    <t>24513100-4</t>
  </si>
  <si>
    <t>28622900-7</t>
  </si>
  <si>
    <t>27115000-4</t>
  </si>
  <si>
    <t>28622000-8</t>
  </si>
  <si>
    <t>26911300-0</t>
  </si>
  <si>
    <t>28421000-9</t>
  </si>
  <si>
    <t>20211000-8</t>
  </si>
  <si>
    <t>31214200-1</t>
  </si>
  <si>
    <t>24590000-6</t>
  </si>
  <si>
    <t>28815822-6</t>
  </si>
  <si>
    <t>28414200-9</t>
  </si>
  <si>
    <t>30125110-5</t>
  </si>
  <si>
    <t>50310000-1</t>
  </si>
  <si>
    <t>79810000-5</t>
  </si>
  <si>
    <t>79961100-9</t>
  </si>
  <si>
    <t>90923000-3</t>
  </si>
  <si>
    <t>90919300-5</t>
  </si>
  <si>
    <t>65000000-3</t>
  </si>
  <si>
    <t>72540000-2</t>
  </si>
  <si>
    <t>79521000-2</t>
  </si>
  <si>
    <t>90910000-9</t>
  </si>
  <si>
    <t>79711000-1</t>
  </si>
  <si>
    <t>98390000-3</t>
  </si>
  <si>
    <t>55300000-3</t>
  </si>
  <si>
    <t>30192000-1</t>
  </si>
  <si>
    <t>30197643-5</t>
  </si>
  <si>
    <t>Fotokopirni papir</t>
  </si>
  <si>
    <t>OBRTNA TEHNIČKA ŠKOLA, SPLIT</t>
  </si>
  <si>
    <t>ČLANARINE</t>
  </si>
  <si>
    <t>21.</t>
  </si>
  <si>
    <t>Paneli za vrata</t>
  </si>
  <si>
    <t>Knauf ploče</t>
  </si>
  <si>
    <t>Usluge interneta</t>
  </si>
  <si>
    <t>64210000-2</t>
  </si>
  <si>
    <t>Meri Kovačević</t>
  </si>
  <si>
    <t>županija</t>
  </si>
  <si>
    <t>vlastiti</t>
  </si>
  <si>
    <t>ukupno</t>
  </si>
  <si>
    <t>09310000-5</t>
  </si>
  <si>
    <t>09000000-3</t>
  </si>
  <si>
    <t>44111400-5</t>
  </si>
  <si>
    <t>Milivoj Kalebić dipl. ing.</t>
  </si>
  <si>
    <t>FINANCIJSKI PLAN - Plan nabave za 2024. godinu</t>
  </si>
  <si>
    <t>Split, 06 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</si>
</sst>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1" xfId="0" applyBorder="1" applyAlignment="1"/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2" fillId="0" borderId="1" xfId="0" applyNumberFormat="1" applyFont="1" applyBorder="1"/>
    <xf numFmtId="4" fontId="3" fillId="0" borderId="1" xfId="0" applyNumberFormat="1" applyFont="1" applyBorder="1"/>
    <xf numFmtId="4" fontId="0" fillId="0" borderId="1" xfId="0" applyNumberFormat="1" applyBorder="1" applyAlignment="1">
      <alignment horizontal="right" wrapText="1"/>
    </xf>
    <xf numFmtId="4" fontId="0" fillId="0" borderId="1" xfId="0" applyNumberForma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0" fillId="0" borderId="0" xfId="0" applyBorder="1" applyAlignment="1"/>
    <xf numFmtId="4" fontId="3" fillId="0" borderId="1" xfId="0" applyNumberFormat="1" applyFont="1" applyBorder="1" applyAlignment="1">
      <alignment wrapText="1"/>
    </xf>
    <xf numFmtId="0" fontId="2" fillId="0" borderId="0" xfId="0" applyFont="1"/>
    <xf numFmtId="0" fontId="0" fillId="0" borderId="0" xfId="0" applyBorder="1"/>
    <xf numFmtId="4" fontId="2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2" xfId="0" applyBorder="1"/>
    <xf numFmtId="0" fontId="0" fillId="0" borderId="2" xfId="0" applyBorder="1" applyAlignment="1"/>
    <xf numFmtId="4" fontId="0" fillId="0" borderId="2" xfId="0" applyNumberFormat="1" applyBorder="1"/>
    <xf numFmtId="4" fontId="0" fillId="0" borderId="2" xfId="0" applyNumberFormat="1" applyBorder="1" applyAlignment="1">
      <alignment wrapText="1"/>
    </xf>
    <xf numFmtId="4" fontId="0" fillId="0" borderId="0" xfId="0" applyNumberFormat="1" applyBorder="1"/>
    <xf numFmtId="4" fontId="0" fillId="0" borderId="0" xfId="0" applyNumberFormat="1" applyBorder="1" applyAlignment="1">
      <alignment wrapText="1"/>
    </xf>
    <xf numFmtId="0" fontId="3" fillId="0" borderId="1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/>
    <xf numFmtId="4" fontId="3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0" fillId="0" borderId="3" xfId="0" applyFill="1" applyBorder="1" applyAlignment="1"/>
    <xf numFmtId="2" fontId="3" fillId="0" borderId="1" xfId="0" applyNumberFormat="1" applyFont="1" applyBorder="1" applyAlignment="1">
      <alignment wrapText="1"/>
    </xf>
    <xf numFmtId="4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4"/>
  <sheetViews>
    <sheetView tabSelected="1" zoomScale="175" zoomScaleNormal="175" workbookViewId="0">
      <selection activeCell="E99" sqref="E99"/>
    </sheetView>
  </sheetViews>
  <sheetFormatPr defaultRowHeight="12.75" x14ac:dyDescent="0.2"/>
  <cols>
    <col min="1" max="1" width="4.85546875" customWidth="1"/>
    <col min="2" max="2" width="6.28515625" customWidth="1"/>
    <col min="3" max="3" width="41.28515625" customWidth="1"/>
    <col min="4" max="4" width="12.7109375" customWidth="1"/>
    <col min="5" max="5" width="11.85546875" customWidth="1"/>
    <col min="6" max="6" width="10.7109375" customWidth="1"/>
    <col min="8" max="8" width="10.140625" bestFit="1" customWidth="1"/>
    <col min="9" max="9" width="11.7109375" bestFit="1" customWidth="1"/>
  </cols>
  <sheetData>
    <row r="2" spans="1:8" x14ac:dyDescent="0.2">
      <c r="A2" t="s">
        <v>166</v>
      </c>
    </row>
    <row r="5" spans="1:8" x14ac:dyDescent="0.2">
      <c r="C5" s="42" t="s">
        <v>181</v>
      </c>
      <c r="D5" s="43"/>
      <c r="E5" s="43"/>
      <c r="F5" s="43"/>
    </row>
    <row r="6" spans="1:8" x14ac:dyDescent="0.2">
      <c r="C6" s="18"/>
      <c r="D6" s="19"/>
      <c r="E6" s="19"/>
      <c r="F6" s="19"/>
    </row>
    <row r="8" spans="1:8" ht="44.85" customHeight="1" x14ac:dyDescent="0.25">
      <c r="A8" s="22" t="s">
        <v>0</v>
      </c>
      <c r="B8" s="9" t="s">
        <v>43</v>
      </c>
      <c r="C8" s="10" t="s">
        <v>1</v>
      </c>
      <c r="D8" s="11" t="s">
        <v>42</v>
      </c>
      <c r="E8" s="11" t="s">
        <v>44</v>
      </c>
      <c r="F8" s="11" t="s">
        <v>2</v>
      </c>
    </row>
    <row r="9" spans="1:8" ht="16.350000000000001" customHeight="1" x14ac:dyDescent="0.2">
      <c r="A9" s="32" t="s">
        <v>49</v>
      </c>
      <c r="B9" s="30">
        <v>3213</v>
      </c>
      <c r="C9" s="33" t="s">
        <v>92</v>
      </c>
      <c r="D9" s="3">
        <f t="shared" ref="D9:D18" si="0">SUM(E9/1.25)</f>
        <v>530.89123365850423</v>
      </c>
      <c r="E9" s="12">
        <f>5000/7.5345</f>
        <v>663.61404207313024</v>
      </c>
      <c r="F9" s="31" t="s">
        <v>89</v>
      </c>
    </row>
    <row r="10" spans="1:8" x14ac:dyDescent="0.2">
      <c r="A10" s="21" t="s">
        <v>50</v>
      </c>
      <c r="B10" s="1">
        <v>3221</v>
      </c>
      <c r="C10" s="2" t="s">
        <v>10</v>
      </c>
      <c r="D10" s="3">
        <f t="shared" si="0"/>
        <v>28646.738177715841</v>
      </c>
      <c r="E10" s="5">
        <f>SUM(E11+E17,E18,E22,E25+E28,E29)</f>
        <v>35808.422722144802</v>
      </c>
      <c r="F10" s="2"/>
      <c r="H10" s="41"/>
    </row>
    <row r="11" spans="1:8" x14ac:dyDescent="0.2">
      <c r="A11" s="1"/>
      <c r="B11" s="1">
        <v>32211</v>
      </c>
      <c r="C11" s="1" t="s">
        <v>3</v>
      </c>
      <c r="D11" s="3">
        <f t="shared" si="0"/>
        <v>3682.023863560953</v>
      </c>
      <c r="E11" s="37">
        <f>SUM(E12:E16)</f>
        <v>4602.5298294511913</v>
      </c>
      <c r="F11" s="1"/>
      <c r="G11" s="15"/>
      <c r="H11" s="41"/>
    </row>
    <row r="12" spans="1:8" x14ac:dyDescent="0.2">
      <c r="A12" s="1"/>
      <c r="B12" s="1"/>
      <c r="C12" s="1" t="s">
        <v>165</v>
      </c>
      <c r="D12" s="3">
        <f t="shared" si="0"/>
        <v>1680</v>
      </c>
      <c r="E12" s="4">
        <v>2100</v>
      </c>
      <c r="F12" s="1" t="s">
        <v>164</v>
      </c>
    </row>
    <row r="13" spans="1:8" x14ac:dyDescent="0.2">
      <c r="A13" s="1"/>
      <c r="B13" s="1"/>
      <c r="C13" s="1" t="s">
        <v>93</v>
      </c>
      <c r="D13" s="3">
        <f t="shared" si="0"/>
        <v>265.44561682925212</v>
      </c>
      <c r="E13" s="4">
        <f>2500/7.5345</f>
        <v>331.80702103656512</v>
      </c>
      <c r="F13" s="1" t="s">
        <v>76</v>
      </c>
    </row>
    <row r="14" spans="1:8" x14ac:dyDescent="0.2">
      <c r="A14" s="1"/>
      <c r="B14" s="1"/>
      <c r="C14" s="1" t="s">
        <v>97</v>
      </c>
      <c r="D14" s="3">
        <f t="shared" si="0"/>
        <v>1221.5999999999999</v>
      </c>
      <c r="E14" s="4">
        <v>1527</v>
      </c>
      <c r="F14" s="1" t="s">
        <v>77</v>
      </c>
    </row>
    <row r="15" spans="1:8" x14ac:dyDescent="0.2">
      <c r="A15" s="1"/>
      <c r="B15" s="1"/>
      <c r="C15" s="1" t="s">
        <v>4</v>
      </c>
      <c r="D15" s="3">
        <f t="shared" si="0"/>
        <v>408.8</v>
      </c>
      <c r="E15" s="4">
        <v>511</v>
      </c>
      <c r="F15" s="1" t="s">
        <v>163</v>
      </c>
    </row>
    <row r="16" spans="1:8" x14ac:dyDescent="0.2">
      <c r="A16" s="1"/>
      <c r="B16" s="1"/>
      <c r="C16" s="1" t="s">
        <v>94</v>
      </c>
      <c r="D16" s="3">
        <f t="shared" si="0"/>
        <v>106.17824673170085</v>
      </c>
      <c r="E16" s="4">
        <f>1000/7.5345</f>
        <v>132.72280841462606</v>
      </c>
      <c r="F16" s="1" t="s">
        <v>135</v>
      </c>
    </row>
    <row r="17" spans="1:9" x14ac:dyDescent="0.2">
      <c r="A17" s="1"/>
      <c r="B17" s="1">
        <v>32212</v>
      </c>
      <c r="C17" s="1" t="s">
        <v>95</v>
      </c>
      <c r="D17" s="3">
        <f t="shared" si="0"/>
        <v>1114.8715906828588</v>
      </c>
      <c r="E17" s="37">
        <f>10500/7.5345</f>
        <v>1393.5894883535734</v>
      </c>
      <c r="F17" s="1" t="s">
        <v>66</v>
      </c>
      <c r="G17" s="15"/>
    </row>
    <row r="18" spans="1:9" x14ac:dyDescent="0.2">
      <c r="A18" s="1"/>
      <c r="B18" s="1">
        <v>32214</v>
      </c>
      <c r="C18" s="1" t="s">
        <v>96</v>
      </c>
      <c r="D18" s="3">
        <f t="shared" si="0"/>
        <v>6640</v>
      </c>
      <c r="E18" s="37">
        <f>SUM(E19,E20,E21)</f>
        <v>8300</v>
      </c>
      <c r="F18" s="1" t="s">
        <v>67</v>
      </c>
      <c r="G18" s="15"/>
    </row>
    <row r="19" spans="1:9" x14ac:dyDescent="0.2">
      <c r="A19" s="1"/>
      <c r="B19" s="1"/>
      <c r="C19" s="1" t="s">
        <v>98</v>
      </c>
      <c r="D19" s="3">
        <f t="shared" ref="D19:D53" si="1">SUM(E19/1.25)</f>
        <v>1840</v>
      </c>
      <c r="E19" s="4">
        <v>2300</v>
      </c>
      <c r="F19" s="1" t="s">
        <v>136</v>
      </c>
      <c r="I19" s="41"/>
    </row>
    <row r="20" spans="1:9" x14ac:dyDescent="0.2">
      <c r="A20" s="1"/>
      <c r="B20" s="1"/>
      <c r="C20" s="1" t="s">
        <v>5</v>
      </c>
      <c r="D20" s="3">
        <f t="shared" si="1"/>
        <v>2240</v>
      </c>
      <c r="E20" s="4">
        <v>2800</v>
      </c>
      <c r="F20" s="1" t="s">
        <v>137</v>
      </c>
    </row>
    <row r="21" spans="1:9" x14ac:dyDescent="0.2">
      <c r="A21" s="1"/>
      <c r="B21" s="1"/>
      <c r="C21" s="1" t="s">
        <v>103</v>
      </c>
      <c r="D21" s="3">
        <f t="shared" si="1"/>
        <v>2560</v>
      </c>
      <c r="E21" s="4">
        <v>3200</v>
      </c>
      <c r="F21" s="1" t="s">
        <v>138</v>
      </c>
    </row>
    <row r="22" spans="1:9" x14ac:dyDescent="0.2">
      <c r="A22" s="1"/>
      <c r="B22" s="1">
        <v>32216</v>
      </c>
      <c r="C22" s="1" t="s">
        <v>6</v>
      </c>
      <c r="D22" s="3">
        <f t="shared" si="1"/>
        <v>1600</v>
      </c>
      <c r="E22" s="37">
        <f>SUM(E23:E24)</f>
        <v>2000</v>
      </c>
      <c r="F22" s="1"/>
      <c r="G22" s="15"/>
    </row>
    <row r="23" spans="1:9" x14ac:dyDescent="0.2">
      <c r="A23" s="1"/>
      <c r="B23" s="1"/>
      <c r="C23" s="1" t="s">
        <v>99</v>
      </c>
      <c r="D23" s="3">
        <f t="shared" si="1"/>
        <v>1440</v>
      </c>
      <c r="E23" s="4">
        <v>1800</v>
      </c>
      <c r="F23" s="1" t="s">
        <v>81</v>
      </c>
    </row>
    <row r="24" spans="1:9" x14ac:dyDescent="0.2">
      <c r="A24" s="1"/>
      <c r="B24" s="1"/>
      <c r="C24" s="1" t="s">
        <v>100</v>
      </c>
      <c r="D24" s="3">
        <f t="shared" si="1"/>
        <v>160</v>
      </c>
      <c r="E24" s="4">
        <v>200</v>
      </c>
      <c r="F24" s="1" t="s">
        <v>139</v>
      </c>
    </row>
    <row r="25" spans="1:9" x14ac:dyDescent="0.2">
      <c r="A25" s="1"/>
      <c r="B25" s="1">
        <v>32217</v>
      </c>
      <c r="C25" s="1" t="s">
        <v>7</v>
      </c>
      <c r="D25" s="3">
        <f t="shared" si="1"/>
        <v>955.60422058530753</v>
      </c>
      <c r="E25" s="37">
        <f>SUM(E26:EI27)</f>
        <v>1194.5052757316344</v>
      </c>
      <c r="F25" s="1"/>
      <c r="G25" s="15"/>
    </row>
    <row r="26" spans="1:9" x14ac:dyDescent="0.2">
      <c r="A26" s="1"/>
      <c r="B26" s="1"/>
      <c r="C26" s="1" t="s">
        <v>101</v>
      </c>
      <c r="D26" s="3">
        <f t="shared" si="1"/>
        <v>243.89143274271683</v>
      </c>
      <c r="E26" s="4">
        <f>2297/7.5345</f>
        <v>304.86429092839603</v>
      </c>
      <c r="F26" s="1" t="s">
        <v>78</v>
      </c>
    </row>
    <row r="27" spans="1:9" x14ac:dyDescent="0.2">
      <c r="A27" s="1"/>
      <c r="B27" s="1"/>
      <c r="C27" s="1" t="s">
        <v>102</v>
      </c>
      <c r="D27" s="3">
        <f t="shared" si="1"/>
        <v>711.71278784259073</v>
      </c>
      <c r="E27" s="4">
        <f>6703/7.5345</f>
        <v>889.64098480323844</v>
      </c>
      <c r="F27" s="1" t="s">
        <v>82</v>
      </c>
    </row>
    <row r="28" spans="1:9" x14ac:dyDescent="0.2">
      <c r="A28" s="1"/>
      <c r="B28" s="1">
        <v>32218</v>
      </c>
      <c r="C28" s="1" t="s">
        <v>8</v>
      </c>
      <c r="D28" s="3">
        <f t="shared" si="1"/>
        <v>0</v>
      </c>
      <c r="E28" s="37">
        <v>0</v>
      </c>
      <c r="F28" s="1"/>
      <c r="G28" s="15"/>
    </row>
    <row r="29" spans="1:9" x14ac:dyDescent="0.2">
      <c r="A29" s="1"/>
      <c r="B29" s="1">
        <v>32219</v>
      </c>
      <c r="C29" s="1" t="s">
        <v>9</v>
      </c>
      <c r="D29" s="3">
        <f t="shared" si="1"/>
        <v>14654.238502886723</v>
      </c>
      <c r="E29" s="14">
        <f>SUM(E30:E45)</f>
        <v>18317.798128608403</v>
      </c>
      <c r="F29" s="1"/>
      <c r="G29" s="15"/>
    </row>
    <row r="30" spans="1:9" x14ac:dyDescent="0.2">
      <c r="A30" s="1"/>
      <c r="B30" s="1"/>
      <c r="C30" s="1" t="s">
        <v>107</v>
      </c>
      <c r="D30" s="3">
        <f t="shared" si="1"/>
        <v>232.74271683588822</v>
      </c>
      <c r="E30" s="3">
        <f>2192/7.5345</f>
        <v>290.92839604486028</v>
      </c>
      <c r="F30" s="3" t="s">
        <v>140</v>
      </c>
    </row>
    <row r="31" spans="1:9" x14ac:dyDescent="0.2">
      <c r="A31" s="1"/>
      <c r="B31" s="1"/>
      <c r="C31" s="1" t="s">
        <v>108</v>
      </c>
      <c r="D31" s="3">
        <f t="shared" si="1"/>
        <v>538.21753268299153</v>
      </c>
      <c r="E31" s="3">
        <f>5069/7.5345</f>
        <v>672.77191585373942</v>
      </c>
      <c r="F31" s="3" t="s">
        <v>79</v>
      </c>
    </row>
    <row r="32" spans="1:9" x14ac:dyDescent="0.2">
      <c r="A32" s="1"/>
      <c r="B32" s="1"/>
      <c r="C32" s="1" t="s">
        <v>109</v>
      </c>
      <c r="D32" s="3">
        <f t="shared" si="1"/>
        <v>1372.2476607605017</v>
      </c>
      <c r="E32" s="3">
        <f>12924/7.5345</f>
        <v>1715.309575950627</v>
      </c>
      <c r="F32" s="3" t="s">
        <v>83</v>
      </c>
    </row>
    <row r="33" spans="1:8" x14ac:dyDescent="0.2">
      <c r="A33" s="1"/>
      <c r="B33" s="1"/>
      <c r="C33" s="1" t="s">
        <v>110</v>
      </c>
      <c r="D33" s="3">
        <f t="shared" si="1"/>
        <v>955.60422058530753</v>
      </c>
      <c r="E33" s="3">
        <f>9000/7.5345</f>
        <v>1194.5052757316344</v>
      </c>
      <c r="F33" s="3" t="s">
        <v>84</v>
      </c>
    </row>
    <row r="34" spans="1:8" x14ac:dyDescent="0.2">
      <c r="A34" s="1"/>
      <c r="B34" s="1"/>
      <c r="C34" s="1" t="s">
        <v>111</v>
      </c>
      <c r="D34" s="3">
        <f t="shared" si="1"/>
        <v>132.72280841462606</v>
      </c>
      <c r="E34" s="3">
        <f>1250/7.5345</f>
        <v>165.90351051828256</v>
      </c>
      <c r="F34" s="3" t="s">
        <v>141</v>
      </c>
    </row>
    <row r="35" spans="1:8" x14ac:dyDescent="0.2">
      <c r="A35" s="1"/>
      <c r="B35" s="1"/>
      <c r="C35" s="1" t="s">
        <v>46</v>
      </c>
      <c r="D35" s="3">
        <f t="shared" si="1"/>
        <v>530.89123365850423</v>
      </c>
      <c r="E35" s="3">
        <f>5000/7.5345</f>
        <v>663.61404207313024</v>
      </c>
      <c r="F35" s="3" t="s">
        <v>85</v>
      </c>
    </row>
    <row r="36" spans="1:8" ht="15" x14ac:dyDescent="0.25">
      <c r="A36" s="9"/>
      <c r="B36" s="9"/>
      <c r="C36" s="2" t="s">
        <v>112</v>
      </c>
      <c r="D36" s="3">
        <f t="shared" si="1"/>
        <v>400.39816842524385</v>
      </c>
      <c r="E36" s="14">
        <f>3771/7.5345</f>
        <v>500.49771053155484</v>
      </c>
      <c r="F36" s="29" t="s">
        <v>142</v>
      </c>
    </row>
    <row r="37" spans="1:8" ht="15" x14ac:dyDescent="0.25">
      <c r="A37" s="9"/>
      <c r="B37" s="9"/>
      <c r="C37" s="2" t="s">
        <v>104</v>
      </c>
      <c r="D37" s="3">
        <f t="shared" si="1"/>
        <v>1359.0815581657707</v>
      </c>
      <c r="E37" s="14">
        <f>12800/7.5345</f>
        <v>1698.8519477072134</v>
      </c>
      <c r="F37" s="29" t="s">
        <v>143</v>
      </c>
    </row>
    <row r="38" spans="1:8" x14ac:dyDescent="0.2">
      <c r="A38" s="21"/>
      <c r="B38" s="1"/>
      <c r="C38" s="2" t="s">
        <v>105</v>
      </c>
      <c r="D38" s="3">
        <f t="shared" si="1"/>
        <v>1061.7824673170085</v>
      </c>
      <c r="E38" s="14">
        <f>10000/7.5345</f>
        <v>1327.2280841462605</v>
      </c>
      <c r="F38" s="8" t="s">
        <v>144</v>
      </c>
    </row>
    <row r="39" spans="1:8" x14ac:dyDescent="0.2">
      <c r="A39" s="21"/>
      <c r="B39" s="1"/>
      <c r="C39" s="2" t="s">
        <v>113</v>
      </c>
      <c r="D39" s="3">
        <f t="shared" si="1"/>
        <v>6480</v>
      </c>
      <c r="E39" s="14">
        <v>8100</v>
      </c>
      <c r="F39" s="8" t="s">
        <v>145</v>
      </c>
    </row>
    <row r="40" spans="1:8" x14ac:dyDescent="0.2">
      <c r="A40" s="21"/>
      <c r="B40" s="1"/>
      <c r="C40" s="2" t="s">
        <v>114</v>
      </c>
      <c r="D40" s="3">
        <f t="shared" si="1"/>
        <v>107.77092043267635</v>
      </c>
      <c r="E40" s="14">
        <f>1015/7.5345</f>
        <v>134.71365054084544</v>
      </c>
      <c r="F40" s="8"/>
    </row>
    <row r="41" spans="1:8" x14ac:dyDescent="0.2">
      <c r="A41" s="21"/>
      <c r="B41" s="1"/>
      <c r="C41" s="2" t="s">
        <v>106</v>
      </c>
      <c r="D41" s="3">
        <f t="shared" si="1"/>
        <v>385.21467914261063</v>
      </c>
      <c r="E41" s="14">
        <f>3628/7.5345</f>
        <v>481.51834892826332</v>
      </c>
      <c r="F41" s="8" t="s">
        <v>146</v>
      </c>
    </row>
    <row r="42" spans="1:8" x14ac:dyDescent="0.2">
      <c r="A42" s="21"/>
      <c r="B42" s="1"/>
      <c r="C42" s="2" t="s">
        <v>115</v>
      </c>
      <c r="D42" s="3">
        <f t="shared" si="1"/>
        <v>318.53474019510247</v>
      </c>
      <c r="E42" s="14">
        <f>3000/7.5345</f>
        <v>398.16842524387812</v>
      </c>
      <c r="F42" s="8" t="s">
        <v>86</v>
      </c>
    </row>
    <row r="43" spans="1:8" x14ac:dyDescent="0.2">
      <c r="A43" s="21"/>
      <c r="B43" s="1"/>
      <c r="C43" s="39" t="s">
        <v>134</v>
      </c>
      <c r="D43" s="3">
        <f t="shared" si="1"/>
        <v>177.2114937952087</v>
      </c>
      <c r="E43" s="14">
        <f>1669/7.5345</f>
        <v>221.51436724401088</v>
      </c>
      <c r="F43" s="8"/>
    </row>
    <row r="44" spans="1:8" x14ac:dyDescent="0.2">
      <c r="A44" s="1"/>
      <c r="B44" s="1"/>
      <c r="C44" s="1" t="s">
        <v>123</v>
      </c>
      <c r="D44" s="3">
        <f t="shared" si="1"/>
        <v>477.80211029265377</v>
      </c>
      <c r="E44" s="4">
        <f>4500/7.5345</f>
        <v>597.25263786581718</v>
      </c>
      <c r="F44" s="1" t="s">
        <v>87</v>
      </c>
    </row>
    <row r="45" spans="1:8" x14ac:dyDescent="0.2">
      <c r="A45" s="1"/>
      <c r="B45" s="1"/>
      <c r="C45" s="1" t="s">
        <v>116</v>
      </c>
      <c r="D45" s="3">
        <f t="shared" si="1"/>
        <v>124.01619218262658</v>
      </c>
      <c r="E45" s="4">
        <f>1168/7.5345</f>
        <v>155.02024022828323</v>
      </c>
      <c r="F45" s="1" t="s">
        <v>147</v>
      </c>
    </row>
    <row r="46" spans="1:8" x14ac:dyDescent="0.2">
      <c r="A46" s="21" t="s">
        <v>124</v>
      </c>
      <c r="B46" s="1">
        <v>3223</v>
      </c>
      <c r="C46" s="1" t="s">
        <v>125</v>
      </c>
      <c r="D46" s="3">
        <f t="shared" si="1"/>
        <v>54671.338509522866</v>
      </c>
      <c r="E46" s="38">
        <f>SUM(E47:E48)</f>
        <v>68339.173136903584</v>
      </c>
      <c r="F46" s="1"/>
      <c r="H46" s="41"/>
    </row>
    <row r="47" spans="1:8" x14ac:dyDescent="0.2">
      <c r="A47" s="21"/>
      <c r="B47" s="1">
        <v>32231</v>
      </c>
      <c r="C47" s="1" t="s">
        <v>40</v>
      </c>
      <c r="D47" s="3">
        <f t="shared" si="1"/>
        <v>34671.338509522859</v>
      </c>
      <c r="E47" s="3">
        <f>326539/7.5345</f>
        <v>43339.173136903577</v>
      </c>
      <c r="F47" s="1" t="s">
        <v>177</v>
      </c>
    </row>
    <row r="48" spans="1:8" x14ac:dyDescent="0.2">
      <c r="A48" s="21"/>
      <c r="B48" s="1">
        <v>32239</v>
      </c>
      <c r="C48" s="1" t="s">
        <v>41</v>
      </c>
      <c r="D48" s="3">
        <f t="shared" si="1"/>
        <v>20000</v>
      </c>
      <c r="E48" s="3">
        <v>25000</v>
      </c>
      <c r="F48" s="1" t="s">
        <v>178</v>
      </c>
    </row>
    <row r="49" spans="1:8" x14ac:dyDescent="0.2">
      <c r="A49" s="20" t="s">
        <v>51</v>
      </c>
      <c r="B49" s="1">
        <v>3224</v>
      </c>
      <c r="C49" s="1" t="s">
        <v>48</v>
      </c>
      <c r="D49" s="3">
        <f t="shared" si="1"/>
        <v>20583.416231999472</v>
      </c>
      <c r="E49" s="5">
        <f>SUM(E50+E56+E60)</f>
        <v>25729.270289999338</v>
      </c>
      <c r="F49" s="2"/>
    </row>
    <row r="50" spans="1:8" x14ac:dyDescent="0.2">
      <c r="A50" s="21"/>
      <c r="B50" s="1">
        <v>32241</v>
      </c>
      <c r="C50" s="1" t="s">
        <v>14</v>
      </c>
      <c r="D50" s="3">
        <f t="shared" si="1"/>
        <v>8706.6162319994692</v>
      </c>
      <c r="E50" s="6">
        <f>E51+E52+E53+E55</f>
        <v>10883.270289999336</v>
      </c>
      <c r="F50" s="2"/>
    </row>
    <row r="51" spans="1:8" x14ac:dyDescent="0.2">
      <c r="A51" s="21"/>
      <c r="B51" s="1"/>
      <c r="C51" s="1" t="s">
        <v>169</v>
      </c>
      <c r="D51" s="3">
        <f t="shared" si="1"/>
        <v>2123.5649346340169</v>
      </c>
      <c r="E51" s="6">
        <f>20000/7.5345</f>
        <v>2654.4561682925209</v>
      </c>
      <c r="F51" s="2"/>
    </row>
    <row r="52" spans="1:8" x14ac:dyDescent="0.2">
      <c r="A52" s="21"/>
      <c r="B52" s="1"/>
      <c r="C52" s="1" t="s">
        <v>170</v>
      </c>
      <c r="D52" s="3">
        <f t="shared" si="1"/>
        <v>2654.4561682925209</v>
      </c>
      <c r="E52" s="6">
        <f>25000/7.5345</f>
        <v>3318.0702103656513</v>
      </c>
      <c r="F52" s="2" t="s">
        <v>179</v>
      </c>
    </row>
    <row r="53" spans="1:8" x14ac:dyDescent="0.2">
      <c r="A53" s="21"/>
      <c r="B53" s="1"/>
      <c r="C53" s="1" t="s">
        <v>118</v>
      </c>
      <c r="D53" s="3">
        <f t="shared" si="1"/>
        <v>1274.1389607804099</v>
      </c>
      <c r="E53" s="3">
        <f>12000/7.5345</f>
        <v>1592.6737009755125</v>
      </c>
      <c r="F53" s="1" t="s">
        <v>148</v>
      </c>
    </row>
    <row r="54" spans="1:8" ht="60" x14ac:dyDescent="0.25">
      <c r="A54" s="22" t="s">
        <v>0</v>
      </c>
      <c r="B54" s="9" t="s">
        <v>43</v>
      </c>
      <c r="C54" s="10" t="s">
        <v>1</v>
      </c>
      <c r="D54" s="11" t="s">
        <v>42</v>
      </c>
      <c r="E54" s="11" t="s">
        <v>45</v>
      </c>
      <c r="F54" s="11" t="s">
        <v>2</v>
      </c>
    </row>
    <row r="55" spans="1:8" x14ac:dyDescent="0.2">
      <c r="A55" s="31"/>
      <c r="B55" s="30"/>
      <c r="C55" s="33" t="s">
        <v>117</v>
      </c>
      <c r="D55" s="40">
        <f>SUM(E55/1.25)</f>
        <v>2654.4561682925209</v>
      </c>
      <c r="E55" s="40">
        <f>25000/7.5345</f>
        <v>3318.0702103656513</v>
      </c>
      <c r="F55" s="31" t="s">
        <v>80</v>
      </c>
    </row>
    <row r="56" spans="1:8" x14ac:dyDescent="0.2">
      <c r="A56" s="21"/>
      <c r="B56" s="1">
        <v>32242</v>
      </c>
      <c r="C56" s="1" t="s">
        <v>13</v>
      </c>
      <c r="D56" s="3">
        <f t="shared" ref="D56:D97" si="2">SUM(E56/1.25)</f>
        <v>7876.8</v>
      </c>
      <c r="E56" s="6">
        <f>SUM(E57:E59)</f>
        <v>9846</v>
      </c>
      <c r="F56" s="1"/>
      <c r="G56" s="15"/>
    </row>
    <row r="57" spans="1:8" x14ac:dyDescent="0.2">
      <c r="A57" s="21"/>
      <c r="B57" s="1"/>
      <c r="C57" s="1" t="s">
        <v>122</v>
      </c>
      <c r="D57" s="3">
        <f t="shared" si="2"/>
        <v>796.8</v>
      </c>
      <c r="E57" s="3">
        <v>996</v>
      </c>
      <c r="F57" s="1" t="s">
        <v>88</v>
      </c>
    </row>
    <row r="58" spans="1:8" x14ac:dyDescent="0.2">
      <c r="A58" s="21"/>
      <c r="B58" s="1"/>
      <c r="C58" s="1" t="s">
        <v>119</v>
      </c>
      <c r="D58" s="3">
        <f t="shared" si="2"/>
        <v>680</v>
      </c>
      <c r="E58" s="3">
        <v>850</v>
      </c>
      <c r="F58" s="1" t="s">
        <v>149</v>
      </c>
    </row>
    <row r="59" spans="1:8" x14ac:dyDescent="0.2">
      <c r="A59" s="21"/>
      <c r="B59" s="1"/>
      <c r="C59" s="1" t="s">
        <v>120</v>
      </c>
      <c r="D59" s="3">
        <f t="shared" si="2"/>
        <v>6400</v>
      </c>
      <c r="E59" s="3">
        <v>8000</v>
      </c>
      <c r="F59" s="1" t="s">
        <v>150</v>
      </c>
    </row>
    <row r="60" spans="1:8" x14ac:dyDescent="0.2">
      <c r="A60" s="21"/>
      <c r="B60" s="1">
        <v>32244</v>
      </c>
      <c r="C60" s="1" t="s">
        <v>11</v>
      </c>
      <c r="D60" s="3">
        <f t="shared" si="2"/>
        <v>4000</v>
      </c>
      <c r="E60" s="6">
        <f>SUM(E61)</f>
        <v>5000</v>
      </c>
      <c r="F60" s="1"/>
      <c r="G60" s="15"/>
    </row>
    <row r="61" spans="1:8" x14ac:dyDescent="0.2">
      <c r="A61" s="21"/>
      <c r="B61" s="1"/>
      <c r="C61" s="1" t="s">
        <v>121</v>
      </c>
      <c r="D61" s="3">
        <f t="shared" si="2"/>
        <v>4000</v>
      </c>
      <c r="E61" s="3">
        <v>5000</v>
      </c>
      <c r="F61" s="1" t="s">
        <v>179</v>
      </c>
      <c r="H61" s="41"/>
    </row>
    <row r="62" spans="1:8" x14ac:dyDescent="0.2">
      <c r="A62" s="20" t="s">
        <v>52</v>
      </c>
      <c r="B62" s="1">
        <v>3225</v>
      </c>
      <c r="C62" s="1" t="s">
        <v>12</v>
      </c>
      <c r="D62" s="3">
        <f t="shared" si="2"/>
        <v>4800</v>
      </c>
      <c r="E62" s="5">
        <v>6000</v>
      </c>
      <c r="F62" s="1"/>
      <c r="G62" s="15"/>
    </row>
    <row r="63" spans="1:8" x14ac:dyDescent="0.2">
      <c r="A63" s="20" t="s">
        <v>53</v>
      </c>
      <c r="B63" s="1">
        <v>3227</v>
      </c>
      <c r="C63" s="1" t="s">
        <v>90</v>
      </c>
      <c r="D63" s="3">
        <f t="shared" si="2"/>
        <v>1600</v>
      </c>
      <c r="E63" s="5">
        <v>2000</v>
      </c>
      <c r="F63" s="1" t="s">
        <v>68</v>
      </c>
      <c r="G63" s="15"/>
    </row>
    <row r="64" spans="1:8" x14ac:dyDescent="0.2">
      <c r="A64" s="20" t="s">
        <v>54</v>
      </c>
      <c r="B64" s="1">
        <v>3231</v>
      </c>
      <c r="C64" s="1" t="s">
        <v>15</v>
      </c>
      <c r="D64" s="3">
        <f t="shared" si="2"/>
        <v>3291.5256486827261</v>
      </c>
      <c r="E64" s="5">
        <f>SUM(E65:E67)</f>
        <v>4114.4070608534075</v>
      </c>
      <c r="F64" s="1"/>
      <c r="G64" s="15"/>
      <c r="H64" s="41"/>
    </row>
    <row r="65" spans="1:9" x14ac:dyDescent="0.2">
      <c r="A65" s="21"/>
      <c r="B65" s="1">
        <v>32311</v>
      </c>
      <c r="C65" s="1" t="s">
        <v>16</v>
      </c>
      <c r="D65" s="3">
        <f t="shared" si="2"/>
        <v>2654.4561682925209</v>
      </c>
      <c r="E65" s="6">
        <f>25000/7.5345</f>
        <v>3318.0702103656513</v>
      </c>
      <c r="F65" s="1" t="s">
        <v>69</v>
      </c>
      <c r="G65" s="36"/>
    </row>
    <row r="66" spans="1:9" x14ac:dyDescent="0.2">
      <c r="A66" s="21"/>
      <c r="B66" s="1">
        <v>32313</v>
      </c>
      <c r="C66" s="1" t="s">
        <v>39</v>
      </c>
      <c r="D66" s="3">
        <f t="shared" si="2"/>
        <v>530.89123365850423</v>
      </c>
      <c r="E66" s="6">
        <f>5000/7.5345</f>
        <v>663.61404207313024</v>
      </c>
      <c r="F66" s="1" t="s">
        <v>70</v>
      </c>
      <c r="G66" s="36"/>
    </row>
    <row r="67" spans="1:9" x14ac:dyDescent="0.2">
      <c r="A67" s="1"/>
      <c r="B67" s="1">
        <v>32312</v>
      </c>
      <c r="C67" s="1" t="s">
        <v>171</v>
      </c>
      <c r="D67" s="3">
        <f t="shared" si="2"/>
        <v>106.17824673170085</v>
      </c>
      <c r="E67" s="6">
        <f>1000/7.5345</f>
        <v>132.72280841462606</v>
      </c>
      <c r="F67" s="1" t="s">
        <v>172</v>
      </c>
      <c r="G67" s="36"/>
    </row>
    <row r="68" spans="1:9" x14ac:dyDescent="0.2">
      <c r="A68" s="20" t="s">
        <v>55</v>
      </c>
      <c r="B68" s="1">
        <v>3232</v>
      </c>
      <c r="C68" s="1" t="s">
        <v>23</v>
      </c>
      <c r="D68" s="3">
        <f t="shared" si="2"/>
        <v>19084.280841462605</v>
      </c>
      <c r="E68" s="5">
        <f>SUM(E69:E71)</f>
        <v>23855.351051828256</v>
      </c>
      <c r="F68" s="1"/>
      <c r="G68" s="15"/>
    </row>
    <row r="69" spans="1:9" x14ac:dyDescent="0.2">
      <c r="A69" s="21"/>
      <c r="B69" s="1">
        <v>32321</v>
      </c>
      <c r="C69" s="1" t="s">
        <v>18</v>
      </c>
      <c r="D69" s="3">
        <f t="shared" si="2"/>
        <v>12741.3896078041</v>
      </c>
      <c r="E69" s="6">
        <f>120000/7.5345</f>
        <v>15926.737009755125</v>
      </c>
      <c r="F69" s="1" t="s">
        <v>71</v>
      </c>
    </row>
    <row r="70" spans="1:9" x14ac:dyDescent="0.2">
      <c r="A70" s="21"/>
      <c r="B70" s="1">
        <v>32322</v>
      </c>
      <c r="C70" s="1" t="s">
        <v>17</v>
      </c>
      <c r="D70" s="3">
        <f t="shared" si="2"/>
        <v>5812</v>
      </c>
      <c r="E70" s="6">
        <v>7265</v>
      </c>
      <c r="F70" s="1" t="s">
        <v>151</v>
      </c>
    </row>
    <row r="71" spans="1:9" x14ac:dyDescent="0.2">
      <c r="A71" s="21"/>
      <c r="B71" s="1">
        <v>32329</v>
      </c>
      <c r="C71" s="1" t="s">
        <v>19</v>
      </c>
      <c r="D71" s="3">
        <f t="shared" si="2"/>
        <v>530.89123365850423</v>
      </c>
      <c r="E71" s="6">
        <f>5000/7.5345</f>
        <v>663.61404207313024</v>
      </c>
      <c r="F71" s="1" t="s">
        <v>72</v>
      </c>
    </row>
    <row r="72" spans="1:9" x14ac:dyDescent="0.2">
      <c r="A72" s="20" t="s">
        <v>56</v>
      </c>
      <c r="B72" s="1">
        <v>3233</v>
      </c>
      <c r="C72" s="1" t="s">
        <v>20</v>
      </c>
      <c r="D72" s="3">
        <f t="shared" si="2"/>
        <v>1200</v>
      </c>
      <c r="E72" s="5">
        <f>SUM(E73:E74)</f>
        <v>1500</v>
      </c>
      <c r="F72" s="1"/>
      <c r="G72" s="15"/>
    </row>
    <row r="73" spans="1:9" x14ac:dyDescent="0.2">
      <c r="A73" s="21"/>
      <c r="B73" s="1">
        <v>32332</v>
      </c>
      <c r="C73" s="1" t="s">
        <v>21</v>
      </c>
      <c r="D73" s="3">
        <f t="shared" si="2"/>
        <v>1200</v>
      </c>
      <c r="E73" s="6">
        <v>1500</v>
      </c>
      <c r="F73" s="1" t="s">
        <v>152</v>
      </c>
    </row>
    <row r="74" spans="1:9" x14ac:dyDescent="0.2">
      <c r="A74" s="21"/>
      <c r="B74" s="1">
        <v>32333</v>
      </c>
      <c r="C74" s="1" t="s">
        <v>22</v>
      </c>
      <c r="D74" s="3">
        <f t="shared" si="2"/>
        <v>0</v>
      </c>
      <c r="E74" s="6">
        <v>0</v>
      </c>
      <c r="F74" s="1" t="s">
        <v>153</v>
      </c>
    </row>
    <row r="75" spans="1:9" x14ac:dyDescent="0.2">
      <c r="A75" s="20" t="s">
        <v>57</v>
      </c>
      <c r="B75" s="1">
        <v>3234</v>
      </c>
      <c r="C75" s="2" t="s">
        <v>24</v>
      </c>
      <c r="D75" s="3">
        <f t="shared" si="2"/>
        <v>12053.917419868605</v>
      </c>
      <c r="E75" s="5">
        <f>SUM(E76:E79)</f>
        <v>15067.396774835755</v>
      </c>
      <c r="F75" s="2"/>
      <c r="G75" s="15"/>
      <c r="I75" s="41"/>
    </row>
    <row r="76" spans="1:9" x14ac:dyDescent="0.2">
      <c r="A76" s="21"/>
      <c r="B76" s="1">
        <v>32341</v>
      </c>
      <c r="C76" s="2" t="s">
        <v>25</v>
      </c>
      <c r="D76" s="3">
        <f t="shared" si="2"/>
        <v>2422.9875904174132</v>
      </c>
      <c r="E76" s="7">
        <f>22820/7.5345</f>
        <v>3028.7344880217665</v>
      </c>
      <c r="F76" s="2" t="s">
        <v>73</v>
      </c>
    </row>
    <row r="77" spans="1:9" x14ac:dyDescent="0.2">
      <c r="A77" s="21"/>
      <c r="B77" s="1">
        <v>32342</v>
      </c>
      <c r="C77" s="2" t="s">
        <v>26</v>
      </c>
      <c r="D77" s="3">
        <f t="shared" si="2"/>
        <v>1520</v>
      </c>
      <c r="E77" s="7">
        <v>1900</v>
      </c>
      <c r="F77" s="2" t="s">
        <v>155</v>
      </c>
    </row>
    <row r="78" spans="1:9" x14ac:dyDescent="0.2">
      <c r="A78" s="21"/>
      <c r="B78" s="1">
        <v>32343</v>
      </c>
      <c r="C78" s="2" t="s">
        <v>27</v>
      </c>
      <c r="D78" s="3">
        <f t="shared" si="2"/>
        <v>464.52982945119118</v>
      </c>
      <c r="E78" s="7">
        <f>4375/7.5345</f>
        <v>580.662286813989</v>
      </c>
      <c r="F78" s="2" t="s">
        <v>154</v>
      </c>
    </row>
    <row r="79" spans="1:9" x14ac:dyDescent="0.2">
      <c r="A79" s="21"/>
      <c r="B79" s="1">
        <v>32349</v>
      </c>
      <c r="C79" s="2" t="s">
        <v>29</v>
      </c>
      <c r="D79" s="3">
        <f t="shared" si="2"/>
        <v>7646.4</v>
      </c>
      <c r="E79" s="7">
        <v>9558</v>
      </c>
      <c r="F79" s="2" t="s">
        <v>156</v>
      </c>
    </row>
    <row r="80" spans="1:9" x14ac:dyDescent="0.2">
      <c r="A80" s="21" t="s">
        <v>58</v>
      </c>
      <c r="B80" s="1">
        <v>3235</v>
      </c>
      <c r="C80" s="2" t="s">
        <v>30</v>
      </c>
      <c r="D80" s="3">
        <f t="shared" si="2"/>
        <v>43002.240000000005</v>
      </c>
      <c r="E80" s="17">
        <v>53752.800000000003</v>
      </c>
      <c r="F80" s="2"/>
      <c r="G80" s="15"/>
    </row>
    <row r="81" spans="1:8" x14ac:dyDescent="0.2">
      <c r="A81" s="20" t="s">
        <v>131</v>
      </c>
      <c r="B81" s="1">
        <v>3236</v>
      </c>
      <c r="C81" s="2" t="s">
        <v>31</v>
      </c>
      <c r="D81" s="3">
        <f t="shared" si="2"/>
        <v>6400</v>
      </c>
      <c r="E81" s="17">
        <v>8000</v>
      </c>
      <c r="F81" s="2" t="s">
        <v>74</v>
      </c>
      <c r="G81" s="15"/>
    </row>
    <row r="82" spans="1:8" x14ac:dyDescent="0.2">
      <c r="A82" s="20" t="s">
        <v>59</v>
      </c>
      <c r="B82" s="1">
        <v>3237</v>
      </c>
      <c r="C82" s="2" t="s">
        <v>132</v>
      </c>
      <c r="D82" s="3">
        <f t="shared" si="2"/>
        <v>2123.5649346340169</v>
      </c>
      <c r="E82" s="17">
        <f>20000/7.5345</f>
        <v>2654.4561682925209</v>
      </c>
      <c r="F82" s="2"/>
      <c r="G82" s="15"/>
    </row>
    <row r="83" spans="1:8" x14ac:dyDescent="0.2">
      <c r="A83" s="20" t="s">
        <v>60</v>
      </c>
      <c r="B83" s="1">
        <v>3238</v>
      </c>
      <c r="C83" s="2" t="s">
        <v>32</v>
      </c>
      <c r="D83" s="3">
        <f t="shared" si="2"/>
        <v>1432</v>
      </c>
      <c r="E83" s="5">
        <f>SUM(E84:E84)</f>
        <v>1790</v>
      </c>
      <c r="F83" s="2" t="s">
        <v>157</v>
      </c>
      <c r="G83" s="15"/>
    </row>
    <row r="84" spans="1:8" x14ac:dyDescent="0.2">
      <c r="A84" s="21"/>
      <c r="B84" s="1">
        <v>32381</v>
      </c>
      <c r="C84" s="2" t="s">
        <v>33</v>
      </c>
      <c r="D84" s="3">
        <f t="shared" si="2"/>
        <v>1432</v>
      </c>
      <c r="E84" s="8">
        <v>1790</v>
      </c>
      <c r="F84" s="2"/>
      <c r="G84" s="36"/>
    </row>
    <row r="85" spans="1:8" x14ac:dyDescent="0.2">
      <c r="A85" s="20" t="s">
        <v>61</v>
      </c>
      <c r="B85" s="1">
        <v>3239</v>
      </c>
      <c r="C85" s="2" t="s">
        <v>34</v>
      </c>
      <c r="D85" s="3">
        <f t="shared" si="2"/>
        <v>7089.3091777822019</v>
      </c>
      <c r="E85" s="5">
        <f>SUM(E86:E89)</f>
        <v>8861.6364722277522</v>
      </c>
      <c r="F85" s="2"/>
      <c r="G85" s="15"/>
    </row>
    <row r="86" spans="1:8" x14ac:dyDescent="0.2">
      <c r="A86" s="21"/>
      <c r="B86" s="1">
        <v>32391</v>
      </c>
      <c r="C86" s="2" t="s">
        <v>35</v>
      </c>
      <c r="D86" s="3">
        <f t="shared" si="2"/>
        <v>530.89123365850423</v>
      </c>
      <c r="E86" s="8">
        <f>5000/7.5345</f>
        <v>663.61404207313024</v>
      </c>
      <c r="F86" s="2" t="s">
        <v>158</v>
      </c>
      <c r="G86" s="36"/>
    </row>
    <row r="87" spans="1:8" x14ac:dyDescent="0.2">
      <c r="A87" s="21"/>
      <c r="B87" s="1">
        <v>32395</v>
      </c>
      <c r="C87" s="2" t="s">
        <v>91</v>
      </c>
      <c r="D87" s="3">
        <f t="shared" si="2"/>
        <v>0</v>
      </c>
      <c r="E87" s="8">
        <v>0</v>
      </c>
      <c r="F87" s="2" t="s">
        <v>159</v>
      </c>
    </row>
    <row r="88" spans="1:8" x14ac:dyDescent="0.2">
      <c r="A88" s="21"/>
      <c r="B88" s="1">
        <v>32396</v>
      </c>
      <c r="C88" s="2" t="s">
        <v>28</v>
      </c>
      <c r="D88" s="3">
        <f t="shared" si="2"/>
        <v>2311.288074855664</v>
      </c>
      <c r="E88" s="8">
        <f>21768/7.5345</f>
        <v>2889.1100935695799</v>
      </c>
      <c r="F88" s="2" t="s">
        <v>160</v>
      </c>
    </row>
    <row r="89" spans="1:8" x14ac:dyDescent="0.2">
      <c r="A89" s="21"/>
      <c r="B89" s="1">
        <v>32399</v>
      </c>
      <c r="C89" s="2" t="s">
        <v>36</v>
      </c>
      <c r="D89" s="3">
        <f t="shared" si="2"/>
        <v>4247.1298692680339</v>
      </c>
      <c r="E89" s="8">
        <f>40000/7.5345</f>
        <v>5308.9123365850419</v>
      </c>
      <c r="F89" s="2" t="s">
        <v>161</v>
      </c>
      <c r="G89" s="36"/>
    </row>
    <row r="90" spans="1:8" x14ac:dyDescent="0.2">
      <c r="A90" s="20" t="s">
        <v>62</v>
      </c>
      <c r="B90" s="1">
        <v>3293</v>
      </c>
      <c r="C90" s="2" t="s">
        <v>37</v>
      </c>
      <c r="D90" s="3">
        <f t="shared" si="2"/>
        <v>5768</v>
      </c>
      <c r="E90" s="5">
        <v>7210</v>
      </c>
      <c r="F90" s="2" t="s">
        <v>162</v>
      </c>
      <c r="G90" s="15"/>
      <c r="H90" s="41"/>
    </row>
    <row r="91" spans="1:8" x14ac:dyDescent="0.2">
      <c r="A91" s="20">
        <v>17</v>
      </c>
      <c r="B91" s="1">
        <v>3294</v>
      </c>
      <c r="C91" s="2" t="s">
        <v>167</v>
      </c>
      <c r="D91" s="3">
        <f t="shared" si="2"/>
        <v>170.61600000000001</v>
      </c>
      <c r="E91" s="5">
        <v>213.27</v>
      </c>
      <c r="F91" s="2"/>
      <c r="G91" s="15"/>
    </row>
    <row r="92" spans="1:8" x14ac:dyDescent="0.2">
      <c r="A92" s="20" t="s">
        <v>63</v>
      </c>
      <c r="B92" s="1">
        <v>3295</v>
      </c>
      <c r="C92" s="2" t="s">
        <v>126</v>
      </c>
      <c r="D92" s="3">
        <f t="shared" si="2"/>
        <v>159.26737009755124</v>
      </c>
      <c r="E92" s="17">
        <f>1500/7.5345</f>
        <v>199.08421262193906</v>
      </c>
      <c r="F92" s="2"/>
      <c r="G92" s="15"/>
    </row>
    <row r="93" spans="1:8" x14ac:dyDescent="0.2">
      <c r="A93" s="20" t="s">
        <v>129</v>
      </c>
      <c r="B93" s="1">
        <v>3299</v>
      </c>
      <c r="C93" s="2" t="s">
        <v>38</v>
      </c>
      <c r="D93" s="3">
        <f t="shared" si="2"/>
        <v>743.24772712190588</v>
      </c>
      <c r="E93" s="5">
        <f>SUM(E94:E95)</f>
        <v>929.05965890238235</v>
      </c>
      <c r="F93" s="2"/>
    </row>
    <row r="94" spans="1:8" x14ac:dyDescent="0.2">
      <c r="A94" s="21"/>
      <c r="B94" s="1">
        <v>32991</v>
      </c>
      <c r="C94" s="2" t="s">
        <v>127</v>
      </c>
      <c r="D94" s="3">
        <f t="shared" si="2"/>
        <v>743.24772712190588</v>
      </c>
      <c r="E94" s="8">
        <f>7000/7.5345</f>
        <v>929.05965890238235</v>
      </c>
      <c r="F94" s="2"/>
      <c r="G94" s="36"/>
    </row>
    <row r="95" spans="1:8" x14ac:dyDescent="0.2">
      <c r="A95" s="21"/>
      <c r="B95" s="1">
        <v>32993</v>
      </c>
      <c r="C95" s="2" t="s">
        <v>128</v>
      </c>
      <c r="D95" s="3">
        <f t="shared" si="2"/>
        <v>0</v>
      </c>
      <c r="E95" s="8">
        <v>0</v>
      </c>
      <c r="F95" s="2"/>
    </row>
    <row r="96" spans="1:8" x14ac:dyDescent="0.2">
      <c r="A96" s="20" t="s">
        <v>133</v>
      </c>
      <c r="B96" s="1">
        <v>3431</v>
      </c>
      <c r="C96" s="2" t="s">
        <v>47</v>
      </c>
      <c r="D96" s="3">
        <f t="shared" si="2"/>
        <v>1167.9607140487092</v>
      </c>
      <c r="E96" s="5">
        <f>11000/7.5345</f>
        <v>1459.9508925608866</v>
      </c>
      <c r="F96" s="2" t="s">
        <v>75</v>
      </c>
      <c r="G96" s="15"/>
    </row>
    <row r="97" spans="1:6" x14ac:dyDescent="0.2">
      <c r="A97" s="21" t="s">
        <v>168</v>
      </c>
      <c r="B97" s="1">
        <v>3434</v>
      </c>
      <c r="C97" s="2" t="s">
        <v>130</v>
      </c>
      <c r="D97" s="3">
        <f t="shared" si="2"/>
        <v>0</v>
      </c>
      <c r="E97" s="12">
        <v>0</v>
      </c>
      <c r="F97" s="2"/>
    </row>
    <row r="98" spans="1:6" x14ac:dyDescent="0.2">
      <c r="A98" s="34"/>
      <c r="B98" s="23"/>
      <c r="C98" s="24"/>
      <c r="D98" s="25"/>
      <c r="E98" s="26"/>
      <c r="F98" s="24"/>
    </row>
    <row r="99" spans="1:6" x14ac:dyDescent="0.2">
      <c r="A99" s="35"/>
      <c r="B99" s="16" t="s">
        <v>182</v>
      </c>
      <c r="C99" s="13"/>
      <c r="D99" s="27"/>
      <c r="E99" s="28"/>
      <c r="F99" s="13"/>
    </row>
    <row r="100" spans="1:6" x14ac:dyDescent="0.2">
      <c r="A100" s="16"/>
      <c r="B100" s="16"/>
      <c r="C100" s="13"/>
      <c r="D100" s="27"/>
      <c r="E100" s="28"/>
      <c r="F100" s="13"/>
    </row>
    <row r="101" spans="1:6" ht="25.5" x14ac:dyDescent="0.2">
      <c r="A101" s="16"/>
      <c r="B101" s="16"/>
      <c r="C101" s="13" t="s">
        <v>65</v>
      </c>
      <c r="D101" s="27"/>
      <c r="E101" s="28" t="s">
        <v>64</v>
      </c>
      <c r="F101" s="13"/>
    </row>
    <row r="104" spans="1:6" x14ac:dyDescent="0.2">
      <c r="C104" t="s">
        <v>173</v>
      </c>
      <c r="E104" t="s">
        <v>180</v>
      </c>
    </row>
  </sheetData>
  <mergeCells count="1">
    <mergeCell ref="C5:F5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B14" sqref="B14"/>
    </sheetView>
  </sheetViews>
  <sheetFormatPr defaultRowHeight="12.75" x14ac:dyDescent="0.2"/>
  <cols>
    <col min="1" max="1" width="7.42578125" customWidth="1"/>
    <col min="2" max="2" width="12.28515625" customWidth="1"/>
    <col min="3" max="3" width="13.7109375" customWidth="1"/>
    <col min="4" max="4" width="14.85546875" customWidth="1"/>
  </cols>
  <sheetData>
    <row r="1" spans="1:4" x14ac:dyDescent="0.2">
      <c r="B1" t="s">
        <v>174</v>
      </c>
      <c r="C1" t="s">
        <v>175</v>
      </c>
      <c r="D1" t="s">
        <v>176</v>
      </c>
    </row>
    <row r="2" spans="1:4" x14ac:dyDescent="0.2">
      <c r="A2">
        <v>322</v>
      </c>
      <c r="B2" s="41">
        <v>628240</v>
      </c>
      <c r="C2" s="41">
        <v>24000</v>
      </c>
      <c r="D2" s="41">
        <f>B2+C1:C2</f>
        <v>652240</v>
      </c>
    </row>
    <row r="3" spans="1:4" x14ac:dyDescent="0.2">
      <c r="A3">
        <v>323</v>
      </c>
      <c r="B3" s="41">
        <v>567660</v>
      </c>
      <c r="C3" s="41">
        <v>160000</v>
      </c>
      <c r="D3" s="41">
        <f>B3+C2:C3</f>
        <v>727660</v>
      </c>
    </row>
    <row r="4" spans="1:4" x14ac:dyDescent="0.2">
      <c r="A4">
        <v>324</v>
      </c>
      <c r="B4" s="41"/>
      <c r="C4" s="41"/>
      <c r="D4" s="41">
        <f>B4+C3:C4</f>
        <v>0</v>
      </c>
    </row>
    <row r="5" spans="1:4" x14ac:dyDescent="0.2">
      <c r="A5">
        <v>329</v>
      </c>
      <c r="B5" s="41">
        <v>9300</v>
      </c>
      <c r="C5" s="41">
        <v>50250</v>
      </c>
      <c r="D5" s="41">
        <f>B5+C4:C5</f>
        <v>59550</v>
      </c>
    </row>
    <row r="6" spans="1:4" x14ac:dyDescent="0.2">
      <c r="A6">
        <v>343</v>
      </c>
      <c r="B6" s="41">
        <v>3200</v>
      </c>
      <c r="C6" s="41">
        <v>5000</v>
      </c>
      <c r="D6" s="41">
        <f>B6+C5:C6</f>
        <v>8200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Skola-knjigo</dc:creator>
  <cp:lastModifiedBy>Marko Polak</cp:lastModifiedBy>
  <cp:lastPrinted>2023-12-26T11:08:33Z</cp:lastPrinted>
  <dcterms:created xsi:type="dcterms:W3CDTF">2009-04-16T08:47:28Z</dcterms:created>
  <dcterms:modified xsi:type="dcterms:W3CDTF">2023-12-26T11:09:02Z</dcterms:modified>
</cp:coreProperties>
</file>